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29" activeTab="0"/>
  </bookViews>
  <sheets>
    <sheet name="BS" sheetId="1" r:id="rId1"/>
    <sheet name="IS" sheetId="2" r:id="rId2"/>
    <sheet name="Insurance-Reinsurance" sheetId="3" r:id="rId3"/>
  </sheets>
  <definedNames>
    <definedName name="_xlnm._FilterDatabase" localSheetId="2" hidden="1">'Insurance-Reinsurance'!$A$10:$AL$50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<sst xmlns="http://schemas.openxmlformats.org/spreadsheetml/2006/main" count="330" uniqueCount="245">
  <si>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</si>
  <si>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</si>
  <si>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</si>
  <si>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</si>
  <si>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</si>
  <si>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</si>
  <si>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</si>
  <si>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</si>
  <si>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</si>
  <si>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</si>
  <si>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</si>
  <si>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</si>
  <si>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</si>
  <si>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</si>
  <si>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</si>
  <si>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</si>
  <si>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</si>
  <si>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</si>
  <si>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</si>
  <si>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</si>
  <si>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</si>
  <si>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</si>
  <si>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</si>
  <si>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</si>
  <si>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</si>
  <si>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</si>
  <si>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</si>
  <si>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</si>
  <si>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</si>
  <si>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</si>
  <si>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</si>
  <si>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</si>
  <si>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</si>
  <si>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</si>
  <si>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</si>
  <si>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</si>
  <si>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</si>
  <si>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</si>
  <si>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</si>
  <si>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</si>
  <si>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</si>
  <si>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</si>
  <si>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</si>
  <si>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</si>
  <si>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</si>
  <si>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</si>
  <si>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</si>
  <si>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</si>
  <si>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</si>
  <si>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</si>
  <si>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</si>
  <si>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</si>
  <si>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</si>
  <si>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</si>
  <si>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</si>
  <si>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</si>
  <si>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</si>
  <si>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</si>
  <si>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</si>
  <si>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</si>
  <si>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</si>
  <si>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</si>
  <si>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</si>
  <si>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</si>
  <si>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</si>
  <si>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</si>
  <si>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</si>
  <si>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</si>
  <si>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</si>
  <si>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</si>
  <si>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</si>
  <si>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</si>
  <si>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</si>
  <si>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</si>
  <si>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</si>
  <si>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</si>
  <si>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</si>
  <si>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</si>
  <si>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</si>
  <si>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</si>
  <si>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</si>
  <si>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</si>
  <si>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</si>
  <si>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</si>
  <si>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</si>
  <si>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</si>
  <si>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</si>
  <si>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</si>
  <si>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</si>
  <si>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</si>
  <si>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</si>
  <si>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</si>
  <si>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</si>
  <si>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</si>
  <si>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</si>
  <si>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</si>
  <si>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</si>
  <si>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</si>
  <si>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</si>
  <si>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</si>
  <si>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</si>
  <si>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</si>
  <si>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</si>
  <si>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</si>
  <si>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</si>
  <si>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</si>
  <si>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</si>
  <si>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</si>
  <si>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</si>
  <si>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</si>
  <si>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</si>
  <si>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</si>
  <si>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</si>
  <si>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</si>
  <si>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</si>
  <si>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</si>
  <si>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</si>
  <si>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</si>
  <si>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</si>
  <si>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</si>
  <si>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</si>
  <si>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</si>
  <si>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</si>
  <si>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</si>
  <si>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</si>
  <si>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</si>
  <si>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</si>
  <si>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</si>
  <si>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</si>
  <si>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</si>
  <si>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</si>
  <si>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</si>
  <si>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</si>
  <si>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</si>
  <si>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</si>
  <si>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</si>
  <si>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</si>
  <si>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</si>
  <si>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</si>
  <si>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</si>
  <si>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</si>
  <si>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</si>
  <si>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</si>
  <si>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</si>
  <si>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</si>
  <si>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</si>
  <si>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</si>
  <si>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</si>
  <si>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</si>
  <si>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</si>
  <si>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</si>
  <si>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</si>
  <si>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</si>
  <si>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</si>
  <si>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</si>
  <si>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</si>
  <si>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</si>
  <si>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</si>
  <si>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</si>
  <si>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</si>
  <si>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</si>
  <si>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</si>
  <si>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</si>
  <si>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</si>
  <si>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</si>
  <si>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</si>
  <si>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</si>
  <si>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</si>
  <si>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</si>
  <si>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</si>
  <si>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</si>
  <si>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</si>
  <si>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</si>
  <si>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</si>
  <si>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</si>
  <si>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</si>
  <si>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</si>
  <si>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</si>
  <si>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</si>
  <si>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</si>
  <si>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</si>
  <si>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</si>
  <si>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</si>
  <si>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</si>
  <si>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</si>
  <si>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</si>
  <si>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</si>
  <si>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</si>
  <si>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</si>
  <si>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</si>
  <si>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</si>
  <si>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</si>
  <si>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</si>
  <si>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</si>
  <si>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</si>
  <si>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</si>
  <si>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</si>
  <si>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</si>
  <si>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</si>
  <si>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</si>
  <si>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</si>
  <si>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</si>
  <si>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</si>
  <si>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</si>
  <si>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</si>
  <si>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</si>
  <si>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</si>
  <si>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</si>
  <si>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</si>
  <si>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</si>
  <si>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</si>
  <si>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</si>
  <si>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</si>
  <si>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</si>
  <si>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</si>
  <si>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</si>
  <si>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</si>
  <si>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</si>
  <si>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</si>
  <si>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</si>
  <si>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</si>
  <si>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</si>
  <si>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</si>
  <si>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</si>
  <si>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</si>
  <si>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</si>
  <si>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</si>
  <si>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</si>
  <si>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</si>
  <si>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</si>
  <si>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</si>
  <si>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</si>
  <si>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</si>
  <si>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</si>
  <si>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</si>
  <si>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</si>
  <si>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</si>
  <si>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</si>
  <si>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</si>
  <si>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</si>
  <si>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</si>
  <si>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</si>
  <si>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</si>
  <si>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01/01/2019-31/12/2019</t>
  </si>
  <si>
    <t>ანგარიშგების თარიღი: 31/12/2019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</si>
</sst>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2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3" fillId="0" borderId="0" xfId="375" applyNumberFormat="1" applyFont="1" applyFill="1" applyAlignment="1">
      <alignment vertical="center"/>
      <protection/>
    </xf>
    <xf numFmtId="222" fontId="2" fillId="0" borderId="0" xfId="375" applyNumberFormat="1" applyFont="1" applyFill="1" applyBorder="1">
      <alignment/>
      <protection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4" fillId="0" borderId="1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4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32" t="s">
        <v>244</v>
      </c>
      <c r="C3" s="232"/>
      <c r="D3" s="232"/>
      <c r="E3" s="232"/>
    </row>
    <row r="4" spans="2:3" ht="15">
      <c r="B4" s="121"/>
      <c r="C4" s="121"/>
    </row>
    <row r="5" spans="2:5" ht="18" customHeight="1">
      <c r="B5" s="122"/>
      <c r="C5" s="233" t="s">
        <v>84</v>
      </c>
      <c r="D5" s="234"/>
      <c r="E5" s="234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0" t="s">
        <v>89</v>
      </c>
      <c r="D9" s="230"/>
      <c r="E9" s="230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4">
        <v>1356756.03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1">
        <v>6612008.122114277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1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1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1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1">
        <v>20252064.182038054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1">
        <v>9029401.716240471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1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1">
        <v>2948772.1899999995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1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1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1">
        <v>7100621.090543228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1">
        <v>307041.0807345574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1">
        <v>1280895.43</v>
      </c>
      <c r="H23" s="225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1">
        <v>762800</v>
      </c>
      <c r="H24" s="225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1">
        <v>170487.01999999996</v>
      </c>
      <c r="H25" s="225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1"/>
      <c r="H26" s="225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1">
        <v>366690.1300000022</v>
      </c>
      <c r="H27" s="225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50187536.99167059</v>
      </c>
      <c r="H28" s="225"/>
    </row>
    <row r="29" spans="2:8" s="131" customFormat="1" ht="6" customHeight="1">
      <c r="B29" s="148"/>
      <c r="C29" s="149"/>
      <c r="D29" s="150"/>
      <c r="E29" s="151"/>
      <c r="H29" s="225"/>
    </row>
    <row r="30" spans="2:8" s="131" customFormat="1" ht="15.75" customHeight="1" thickBot="1">
      <c r="B30" s="148"/>
      <c r="C30" s="230" t="s">
        <v>127</v>
      </c>
      <c r="D30" s="230"/>
      <c r="E30" s="230"/>
      <c r="H30" s="225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30073177.778833676</v>
      </c>
      <c r="H31" s="225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6175509.719659938</v>
      </c>
      <c r="H32" s="225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5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2513786.125878608</v>
      </c>
      <c r="H34" s="225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5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5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5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401458.6433723008</v>
      </c>
      <c r="H38" s="225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5"/>
      <c r="J39" s="225"/>
      <c r="K39" s="225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1803038.5190499998</v>
      </c>
      <c r="H40" s="225"/>
      <c r="K40" s="225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41098896.78679452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0" t="s">
        <v>150</v>
      </c>
      <c r="D43" s="230"/>
      <c r="E43" s="230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3485210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4860001.69531957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743428.2831230317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v>9088639.978442602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50187536.76523712</v>
      </c>
    </row>
    <row r="52" s="163" customFormat="1" ht="15">
      <c r="G52" s="226"/>
    </row>
    <row r="53" s="163" customFormat="1" ht="15"/>
    <row r="54" spans="3:5" ht="15">
      <c r="C54" s="231"/>
      <c r="D54" s="231"/>
      <c r="E54" s="231"/>
    </row>
    <row r="55" spans="3:5" ht="15">
      <c r="C55" s="229"/>
      <c r="D55" s="229"/>
      <c r="E55" s="229"/>
    </row>
    <row r="56" spans="3:5" ht="15">
      <c r="C56" s="231"/>
      <c r="D56" s="231"/>
      <c r="E56" s="231"/>
    </row>
    <row r="57" spans="3:5" ht="15">
      <c r="C57" s="229"/>
      <c r="D57" s="229"/>
      <c r="E57" s="229"/>
    </row>
    <row r="58" spans="3:5" ht="15" customHeight="1">
      <c r="C58" s="231"/>
      <c r="D58" s="231"/>
      <c r="E58" s="231"/>
    </row>
    <row r="59" spans="3:5" ht="15">
      <c r="C59" s="229"/>
      <c r="D59" s="229"/>
      <c r="E59" s="229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7" t="s">
        <v>243</v>
      </c>
      <c r="C2" s="237"/>
      <c r="D2" s="237"/>
      <c r="E2" s="237"/>
    </row>
    <row r="3" ht="15" customHeight="1"/>
    <row r="4" spans="4:5" s="166" customFormat="1" ht="12.75" customHeight="1">
      <c r="D4" s="238" t="s">
        <v>167</v>
      </c>
      <c r="E4" s="238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5" t="s">
        <v>168</v>
      </c>
      <c r="D8" s="235"/>
      <c r="E8" s="235"/>
    </row>
    <row r="9" spans="2:5" ht="15" customHeight="1">
      <c r="B9" s="172" t="s">
        <v>90</v>
      </c>
      <c r="C9" s="173">
        <v>1</v>
      </c>
      <c r="D9" s="174" t="s">
        <v>169</v>
      </c>
      <c r="E9" s="219">
        <v>47497075.45311764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0">
        <v>4172004.05901008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0">
        <v>3348250.48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0">
        <v>57020.219549452886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1">
        <f>E9-E10-E11+E12</f>
        <v>40033841.133657016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0">
        <v>32387691.310735293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0">
        <v>5146731.974399998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0">
        <v>-206418.87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0">
        <v>-658572.5446550399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0">
        <v>1295283.0729999999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1">
        <f>E14-E15+E16-E17-E18</f>
        <v>26397829.937990334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1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1">
        <v>146548.62187281507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8">
        <f>E13-E19-E20+E21</f>
        <v>13782559.817539496</v>
      </c>
    </row>
    <row r="23" spans="3:5" ht="9" customHeight="1">
      <c r="C23" s="149"/>
      <c r="D23" s="186"/>
      <c r="E23" s="151"/>
    </row>
    <row r="24" spans="3:5" ht="15" customHeight="1" thickBot="1">
      <c r="C24" s="235" t="s">
        <v>183</v>
      </c>
      <c r="D24" s="235"/>
      <c r="E24" s="235"/>
    </row>
    <row r="25" spans="2:5" ht="15" customHeight="1">
      <c r="B25" s="172" t="s">
        <v>117</v>
      </c>
      <c r="C25" s="173">
        <v>15</v>
      </c>
      <c r="D25" s="174" t="s">
        <v>169</v>
      </c>
      <c r="E25" s="219">
        <v>305000.86000000004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0">
        <v>30335.10457633114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0">
        <v>154729.69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0">
        <v>12313.658197153442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1">
        <f>E25-E26-E27+E28</f>
        <v>132249.72362082233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0">
        <v>37191.869999999995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0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0">
        <v>11219.51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20"/>
    </row>
    <row r="34" spans="2:5" ht="15" customHeight="1">
      <c r="B34" s="176" t="s">
        <v>136</v>
      </c>
      <c r="C34" s="177">
        <v>24</v>
      </c>
      <c r="D34" s="180" t="s">
        <v>186</v>
      </c>
      <c r="E34" s="220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1">
        <f>E30-E31+E32-E33-E34</f>
        <v>48411.38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0"/>
    </row>
    <row r="37" spans="2:5" ht="15" customHeight="1">
      <c r="B37" s="176" t="s">
        <v>142</v>
      </c>
      <c r="C37" s="177">
        <v>27</v>
      </c>
      <c r="D37" s="180" t="s">
        <v>189</v>
      </c>
      <c r="E37" s="220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1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1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1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8">
        <f>E29-E35+E38-E39+E40</f>
        <v>83838.34362082233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13866398.161160318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5" t="s">
        <v>194</v>
      </c>
      <c r="E45" s="235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5" t="s">
        <v>199</v>
      </c>
      <c r="D51" s="235"/>
      <c r="E51" s="235"/>
    </row>
    <row r="52" spans="2:5" ht="15" customHeight="1">
      <c r="B52" s="172" t="s">
        <v>163</v>
      </c>
      <c r="C52" s="173">
        <v>37</v>
      </c>
      <c r="D52" s="174" t="s">
        <v>200</v>
      </c>
      <c r="E52" s="219">
        <v>324301.18999999994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0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0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0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0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0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0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0">
        <v>331454.39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0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8">
        <f>SUM(E52:E60)</f>
        <v>655755.58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6" t="s">
        <v>215</v>
      </c>
      <c r="D63" s="236"/>
      <c r="E63" s="236"/>
    </row>
    <row r="64" spans="2:5" ht="15" customHeight="1">
      <c r="B64" s="172" t="s">
        <v>216</v>
      </c>
      <c r="C64" s="173">
        <v>47</v>
      </c>
      <c r="D64" s="198" t="s">
        <v>217</v>
      </c>
      <c r="E64" s="219">
        <v>9626830.560000017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0">
        <v>2653654.08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0">
        <v>142285.7190499995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0">
        <v>367839.07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0">
        <v>285589.57999999996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2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3">
        <v>-571333.2260537932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4">
        <f>E43+E49+E61-E64-E65-E66-E67-E68-E69+E70</f>
        <v>874621.5060565083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1">
        <f>E72*15%</f>
        <v>131193.22590847625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8">
        <f>E72-E73</f>
        <v>743428.280148032</v>
      </c>
    </row>
    <row r="75" ht="15">
      <c r="D75" s="205"/>
    </row>
    <row r="76" spans="3:5" ht="15">
      <c r="C76" s="231"/>
      <c r="D76" s="231"/>
      <c r="E76" s="231"/>
    </row>
    <row r="77" spans="3:5" ht="15">
      <c r="C77" s="229"/>
      <c r="D77" s="229"/>
      <c r="E77" s="229"/>
    </row>
    <row r="78" spans="3:5" ht="15">
      <c r="C78" s="231"/>
      <c r="D78" s="231"/>
      <c r="E78" s="231"/>
    </row>
    <row r="79" spans="3:5" ht="15">
      <c r="C79" s="229"/>
      <c r="D79" s="229"/>
      <c r="E79" s="229"/>
    </row>
    <row r="80" spans="3:5" ht="15">
      <c r="C80" s="231"/>
      <c r="D80" s="231"/>
      <c r="E80" s="231"/>
    </row>
    <row r="81" spans="3:5" ht="15">
      <c r="C81" s="229"/>
      <c r="D81" s="229"/>
      <c r="E81" s="22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140625" style="5" customWidth="1"/>
    <col min="4" max="4" width="8.57421875" style="5" customWidth="1"/>
    <col min="5" max="5" width="7.00390625" style="5" customWidth="1"/>
    <col min="6" max="6" width="8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3" width="9.140625" style="5" customWidth="1"/>
    <col min="24" max="24" width="10.00390625" style="5" bestFit="1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43" t="s">
        <v>236</v>
      </c>
      <c r="B1" s="243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243</v>
      </c>
      <c r="C4" s="119"/>
      <c r="D4" s="119"/>
      <c r="E4" s="119"/>
      <c r="F4" s="228"/>
      <c r="G4" s="228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19"/>
      <c r="B7" s="11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44" t="s">
        <v>23</v>
      </c>
      <c r="B8" s="247" t="s">
        <v>70</v>
      </c>
      <c r="C8" s="251" t="s">
        <v>22</v>
      </c>
      <c r="D8" s="241"/>
      <c r="E8" s="241"/>
      <c r="F8" s="241"/>
      <c r="G8" s="241"/>
      <c r="H8" s="252" t="s">
        <v>239</v>
      </c>
      <c r="I8" s="241" t="s">
        <v>71</v>
      </c>
      <c r="J8" s="241"/>
      <c r="K8" s="241" t="s">
        <v>72</v>
      </c>
      <c r="L8" s="241"/>
      <c r="M8" s="241"/>
      <c r="N8" s="241"/>
      <c r="O8" s="241"/>
      <c r="P8" s="241" t="s">
        <v>73</v>
      </c>
      <c r="Q8" s="241"/>
      <c r="R8" s="241" t="s">
        <v>74</v>
      </c>
      <c r="S8" s="241"/>
      <c r="T8" s="241"/>
      <c r="U8" s="241"/>
      <c r="V8" s="241"/>
      <c r="W8" s="241"/>
      <c r="X8" s="241"/>
      <c r="Y8" s="241"/>
      <c r="Z8" s="241" t="s">
        <v>77</v>
      </c>
      <c r="AA8" s="247"/>
      <c r="AC8" s="265" t="s">
        <v>71</v>
      </c>
      <c r="AD8" s="241"/>
      <c r="AE8" s="241" t="s">
        <v>72</v>
      </c>
      <c r="AF8" s="241"/>
      <c r="AG8" s="241" t="s">
        <v>78</v>
      </c>
      <c r="AH8" s="241"/>
      <c r="AI8" s="241" t="s">
        <v>79</v>
      </c>
      <c r="AJ8" s="241"/>
      <c r="AK8" s="241" t="s">
        <v>77</v>
      </c>
      <c r="AL8" s="247"/>
    </row>
    <row r="9" spans="1:38" s="1" customFormat="1" ht="50.25" customHeight="1">
      <c r="A9" s="245"/>
      <c r="B9" s="248"/>
      <c r="C9" s="250" t="s">
        <v>15</v>
      </c>
      <c r="D9" s="242"/>
      <c r="E9" s="242"/>
      <c r="F9" s="242"/>
      <c r="G9" s="12" t="s">
        <v>16</v>
      </c>
      <c r="H9" s="253"/>
      <c r="I9" s="255" t="s">
        <v>0</v>
      </c>
      <c r="J9" s="239" t="s">
        <v>1</v>
      </c>
      <c r="K9" s="242" t="s">
        <v>0</v>
      </c>
      <c r="L9" s="242"/>
      <c r="M9" s="242"/>
      <c r="N9" s="242"/>
      <c r="O9" s="12" t="s">
        <v>1</v>
      </c>
      <c r="P9" s="239" t="s">
        <v>80</v>
      </c>
      <c r="Q9" s="239" t="s">
        <v>81</v>
      </c>
      <c r="R9" s="242" t="s">
        <v>75</v>
      </c>
      <c r="S9" s="242"/>
      <c r="T9" s="242"/>
      <c r="U9" s="242"/>
      <c r="V9" s="242" t="s">
        <v>76</v>
      </c>
      <c r="W9" s="242"/>
      <c r="X9" s="242"/>
      <c r="Y9" s="242"/>
      <c r="Z9" s="239" t="s">
        <v>17</v>
      </c>
      <c r="AA9" s="263" t="s">
        <v>18</v>
      </c>
      <c r="AC9" s="266" t="s">
        <v>0</v>
      </c>
      <c r="AD9" s="239" t="s">
        <v>1</v>
      </c>
      <c r="AE9" s="239" t="s">
        <v>0</v>
      </c>
      <c r="AF9" s="239" t="s">
        <v>1</v>
      </c>
      <c r="AG9" s="239" t="s">
        <v>80</v>
      </c>
      <c r="AH9" s="239" t="s">
        <v>81</v>
      </c>
      <c r="AI9" s="239" t="s">
        <v>75</v>
      </c>
      <c r="AJ9" s="239" t="s">
        <v>76</v>
      </c>
      <c r="AK9" s="239" t="s">
        <v>17</v>
      </c>
      <c r="AL9" s="263" t="s">
        <v>18</v>
      </c>
    </row>
    <row r="10" spans="1:38" s="1" customFormat="1" ht="102.75" customHeight="1" thickBot="1">
      <c r="A10" s="246"/>
      <c r="B10" s="249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4"/>
      <c r="I10" s="256"/>
      <c r="J10" s="24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0"/>
      <c r="Q10" s="24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0"/>
      <c r="AA10" s="264"/>
      <c r="AC10" s="267"/>
      <c r="AD10" s="240"/>
      <c r="AE10" s="240"/>
      <c r="AF10" s="240"/>
      <c r="AG10" s="240"/>
      <c r="AH10" s="240"/>
      <c r="AI10" s="240"/>
      <c r="AJ10" s="240"/>
      <c r="AK10" s="240"/>
      <c r="AL10" s="264"/>
    </row>
    <row r="11" spans="1:38" s="1" customFormat="1" ht="24.75" customHeight="1" thickBot="1">
      <c r="A11" s="13" t="s">
        <v>24</v>
      </c>
      <c r="B11" s="3" t="s">
        <v>25</v>
      </c>
      <c r="C11" s="74">
        <f>SUM(C12:C15)</f>
        <v>27507</v>
      </c>
      <c r="D11" s="74">
        <f>SUM(D12:D15)</f>
        <v>38</v>
      </c>
      <c r="E11" s="74">
        <f>SUM(E12:E15)</f>
        <v>16</v>
      </c>
      <c r="F11" s="74">
        <f>SUM(F12:F15)</f>
        <v>27561</v>
      </c>
      <c r="G11" s="74">
        <f>SUM(G12:G15)</f>
        <v>26883</v>
      </c>
      <c r="H11" s="31"/>
      <c r="I11" s="74">
        <f aca="true" t="shared" si="0" ref="I11:AL11">SUM(I12:I15)</f>
        <v>312367.16</v>
      </c>
      <c r="J11" s="74">
        <f t="shared" si="0"/>
        <v>30335.10457633114</v>
      </c>
      <c r="K11" s="74">
        <f t="shared" si="0"/>
        <v>294655.15</v>
      </c>
      <c r="L11" s="74">
        <f t="shared" si="0"/>
        <v>10238.52</v>
      </c>
      <c r="M11" s="74">
        <f t="shared" si="0"/>
        <v>107.19</v>
      </c>
      <c r="N11" s="74">
        <f t="shared" si="0"/>
        <v>305000.86000000004</v>
      </c>
      <c r="O11" s="74">
        <f t="shared" si="0"/>
        <v>30335.10457633114</v>
      </c>
      <c r="P11" s="74">
        <f t="shared" si="0"/>
        <v>150271.171137</v>
      </c>
      <c r="Q11" s="74">
        <f t="shared" si="0"/>
        <v>132249.7236208223</v>
      </c>
      <c r="R11" s="74">
        <f t="shared" si="0"/>
        <v>37191.869999999995</v>
      </c>
      <c r="S11" s="74">
        <f t="shared" si="0"/>
        <v>0</v>
      </c>
      <c r="T11" s="74">
        <f t="shared" si="0"/>
        <v>0</v>
      </c>
      <c r="U11" s="74">
        <f>SUM(U12:U15)</f>
        <v>37191.869999999995</v>
      </c>
      <c r="V11" s="74">
        <f>SUM(V12:V15)</f>
        <v>37191.869999999995</v>
      </c>
      <c r="W11" s="74">
        <f>SUM(W12:W15)</f>
        <v>0</v>
      </c>
      <c r="X11" s="74">
        <f>SUM(X12:X15)</f>
        <v>0</v>
      </c>
      <c r="Y11" s="74">
        <f t="shared" si="0"/>
        <v>37191.869999999995</v>
      </c>
      <c r="Z11" s="74">
        <f>SUM(Z12:Z15)</f>
        <v>48411.37653515386</v>
      </c>
      <c r="AA11" s="74">
        <f>SUM(AA12:AA15)</f>
        <v>48411.37653515386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27507</v>
      </c>
      <c r="D12" s="47">
        <v>38</v>
      </c>
      <c r="E12" s="47">
        <v>16</v>
      </c>
      <c r="F12" s="47">
        <f>SUM(C12:E12)</f>
        <v>27561</v>
      </c>
      <c r="G12" s="77">
        <v>26883</v>
      </c>
      <c r="H12" s="31"/>
      <c r="I12" s="77">
        <v>312367.16</v>
      </c>
      <c r="J12" s="77">
        <v>30335.10457633114</v>
      </c>
      <c r="K12" s="77">
        <v>294655.15</v>
      </c>
      <c r="L12" s="77">
        <v>10238.52</v>
      </c>
      <c r="M12" s="77">
        <v>107.19</v>
      </c>
      <c r="N12" s="60">
        <f>SUM(K12:M12)</f>
        <v>305000.86000000004</v>
      </c>
      <c r="O12" s="77">
        <v>30335.10457633114</v>
      </c>
      <c r="P12" s="77">
        <v>150271.171137</v>
      </c>
      <c r="Q12" s="77">
        <v>132249.7236208223</v>
      </c>
      <c r="R12" s="77">
        <v>37191.869999999995</v>
      </c>
      <c r="S12" s="77">
        <v>0</v>
      </c>
      <c r="T12" s="77">
        <v>0</v>
      </c>
      <c r="U12" s="47">
        <f>SUM(R12:T12)</f>
        <v>37191.869999999995</v>
      </c>
      <c r="V12" s="77">
        <v>37191.869999999995</v>
      </c>
      <c r="W12" s="77"/>
      <c r="X12" s="77"/>
      <c r="Y12" s="47">
        <f>SUM(V12:X12)</f>
        <v>37191.869999999995</v>
      </c>
      <c r="Z12" s="77">
        <v>48411.37653515386</v>
      </c>
      <c r="AA12" s="78">
        <v>48411.37653515386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80">
        <v>0</v>
      </c>
      <c r="P13" s="227">
        <v>0</v>
      </c>
      <c r="Q13" s="227">
        <v>0</v>
      </c>
      <c r="R13" s="227"/>
      <c r="S13" s="227"/>
      <c r="T13" s="227"/>
      <c r="U13" s="48">
        <f>SUM(R13:T13)</f>
        <v>0</v>
      </c>
      <c r="V13" s="227"/>
      <c r="W13" s="227"/>
      <c r="X13" s="227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80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83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7417</v>
      </c>
      <c r="D16" s="50">
        <v>17392</v>
      </c>
      <c r="E16" s="50">
        <v>804</v>
      </c>
      <c r="F16" s="50">
        <f>SUM(C16:E16)</f>
        <v>25613</v>
      </c>
      <c r="G16" s="86">
        <v>1117</v>
      </c>
      <c r="H16" s="32"/>
      <c r="I16" s="86">
        <v>348097.8706500099</v>
      </c>
      <c r="J16" s="86">
        <v>0</v>
      </c>
      <c r="K16" s="86">
        <v>149948.81</v>
      </c>
      <c r="L16" s="86">
        <v>176317.71</v>
      </c>
      <c r="M16" s="86">
        <v>7644.1</v>
      </c>
      <c r="N16" s="63">
        <f>SUM(K16:M16)</f>
        <v>333910.62</v>
      </c>
      <c r="O16" s="86">
        <v>0</v>
      </c>
      <c r="P16" s="86">
        <v>324155.86</v>
      </c>
      <c r="Q16" s="86">
        <v>324155.86</v>
      </c>
      <c r="R16" s="86">
        <v>3428.04</v>
      </c>
      <c r="S16" s="86">
        <v>26948.45</v>
      </c>
      <c r="T16" s="86">
        <v>1660.53</v>
      </c>
      <c r="U16" s="50">
        <f>SUM(R16:T16)</f>
        <v>32037.02</v>
      </c>
      <c r="V16" s="86">
        <v>3428.04</v>
      </c>
      <c r="W16" s="86">
        <v>26948.45</v>
      </c>
      <c r="X16" s="86">
        <v>1660.53</v>
      </c>
      <c r="Y16" s="50">
        <f>SUM(V16:X16)</f>
        <v>32037.02</v>
      </c>
      <c r="Z16" s="86">
        <v>49183.089024</v>
      </c>
      <c r="AA16" s="87">
        <v>49183.089024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37781</v>
      </c>
      <c r="D17" s="51">
        <f>SUM(D18:D19)</f>
        <v>4478</v>
      </c>
      <c r="E17" s="51">
        <f>SUM(E18:E19)</f>
        <v>3364</v>
      </c>
      <c r="F17" s="51">
        <f>SUM(F18:F19)</f>
        <v>45623</v>
      </c>
      <c r="G17" s="51">
        <f>SUM(G18:G19)</f>
        <v>33007</v>
      </c>
      <c r="H17" s="35"/>
      <c r="I17" s="51">
        <f aca="true" t="shared" si="1" ref="I17:T17">SUM(I18:I19)</f>
        <v>777444.1710509908</v>
      </c>
      <c r="J17" s="51">
        <f t="shared" si="1"/>
        <v>876.75</v>
      </c>
      <c r="K17" s="51">
        <f t="shared" si="1"/>
        <v>504444.48</v>
      </c>
      <c r="L17" s="51">
        <f t="shared" si="1"/>
        <v>114811.02</v>
      </c>
      <c r="M17" s="51">
        <f t="shared" si="1"/>
        <v>10993.31</v>
      </c>
      <c r="N17" s="51">
        <f t="shared" si="1"/>
        <v>630248.81</v>
      </c>
      <c r="O17" s="51">
        <f>SUM(O18:O19)</f>
        <v>876.75</v>
      </c>
      <c r="P17" s="51">
        <f aca="true" t="shared" si="2" ref="P17:AA17">SUM(P18:P19)</f>
        <v>518044.27</v>
      </c>
      <c r="Q17" s="51">
        <f t="shared" si="2"/>
        <v>511089.5054676668</v>
      </c>
      <c r="R17" s="51">
        <f t="shared" si="2"/>
        <v>6541.41</v>
      </c>
      <c r="S17" s="51">
        <f t="shared" si="2"/>
        <v>2118.4</v>
      </c>
      <c r="T17" s="51">
        <f t="shared" si="2"/>
        <v>0</v>
      </c>
      <c r="U17" s="51">
        <f t="shared" si="2"/>
        <v>8659.81</v>
      </c>
      <c r="V17" s="51">
        <f t="shared" si="2"/>
        <v>6541.41</v>
      </c>
      <c r="W17" s="51">
        <f t="shared" si="2"/>
        <v>2118.4</v>
      </c>
      <c r="X17" s="51">
        <f t="shared" si="2"/>
        <v>0</v>
      </c>
      <c r="Y17" s="51">
        <f t="shared" si="2"/>
        <v>8659.81</v>
      </c>
      <c r="Z17" s="51">
        <f t="shared" si="2"/>
        <v>31634.714032036</v>
      </c>
      <c r="AA17" s="51">
        <f t="shared" si="2"/>
        <v>31634.714032036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</row>
    <row r="18" spans="1:38" ht="24.75" customHeight="1">
      <c r="A18" s="17"/>
      <c r="B18" s="6" t="s">
        <v>33</v>
      </c>
      <c r="C18" s="52">
        <v>36692</v>
      </c>
      <c r="D18" s="52">
        <v>619</v>
      </c>
      <c r="E18" s="52">
        <v>3293</v>
      </c>
      <c r="F18" s="52">
        <f>SUM(C18:E18)</f>
        <v>40604</v>
      </c>
      <c r="G18" s="89">
        <v>29283</v>
      </c>
      <c r="H18" s="34"/>
      <c r="I18" s="89">
        <v>544624.1424159908</v>
      </c>
      <c r="J18" s="89">
        <v>876.75</v>
      </c>
      <c r="K18" s="89">
        <v>425851.72</v>
      </c>
      <c r="L18" s="89">
        <v>5080.21</v>
      </c>
      <c r="M18" s="89">
        <v>9878.31</v>
      </c>
      <c r="N18" s="64">
        <f>SUM(K18:M18)</f>
        <v>440810.24</v>
      </c>
      <c r="O18" s="89">
        <v>876.75</v>
      </c>
      <c r="P18" s="89">
        <v>393203.81</v>
      </c>
      <c r="Q18" s="89">
        <v>386249.04546766676</v>
      </c>
      <c r="R18" s="89">
        <v>6541.41</v>
      </c>
      <c r="S18" s="89">
        <v>0</v>
      </c>
      <c r="T18" s="89">
        <v>0</v>
      </c>
      <c r="U18" s="52">
        <f>SUM(R18:T18)</f>
        <v>6541.41</v>
      </c>
      <c r="V18" s="89">
        <v>6541.41</v>
      </c>
      <c r="W18" s="89">
        <v>0</v>
      </c>
      <c r="X18" s="89">
        <v>0</v>
      </c>
      <c r="Y18" s="52">
        <f>SUM(V18:X18)</f>
        <v>6541.41</v>
      </c>
      <c r="Z18" s="89">
        <v>23829.801532036003</v>
      </c>
      <c r="AA18" s="90">
        <v>23829.801532036003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1089</v>
      </c>
      <c r="D19" s="53">
        <v>3859</v>
      </c>
      <c r="E19" s="53">
        <v>71</v>
      </c>
      <c r="F19" s="53">
        <f>SUM(C19:E19)</f>
        <v>5019</v>
      </c>
      <c r="G19" s="92">
        <v>3724</v>
      </c>
      <c r="H19" s="33"/>
      <c r="I19" s="92">
        <v>232820.028635</v>
      </c>
      <c r="J19" s="92">
        <v>0</v>
      </c>
      <c r="K19" s="92">
        <v>78592.76</v>
      </c>
      <c r="L19" s="92">
        <v>109730.81</v>
      </c>
      <c r="M19" s="92">
        <v>1115</v>
      </c>
      <c r="N19" s="65">
        <f>SUM(K19:M19)</f>
        <v>189438.57</v>
      </c>
      <c r="O19" s="92">
        <v>0</v>
      </c>
      <c r="P19" s="92">
        <v>124840.46</v>
      </c>
      <c r="Q19" s="92">
        <v>124840.46</v>
      </c>
      <c r="R19" s="92">
        <v>0</v>
      </c>
      <c r="S19" s="92">
        <v>2118.4</v>
      </c>
      <c r="T19" s="92">
        <v>0</v>
      </c>
      <c r="U19" s="53">
        <f>SUM(R19:T19)</f>
        <v>2118.4</v>
      </c>
      <c r="V19" s="92">
        <v>0</v>
      </c>
      <c r="W19" s="92">
        <v>2118.4</v>
      </c>
      <c r="X19" s="92">
        <v>0</v>
      </c>
      <c r="Y19" s="53">
        <f>SUM(V19:X19)</f>
        <v>2118.4</v>
      </c>
      <c r="Z19" s="92">
        <v>7804.9124999999985</v>
      </c>
      <c r="AA19" s="93">
        <v>7804.9124999999985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75" customHeight="1" thickBot="1">
      <c r="A20" s="13" t="s">
        <v>35</v>
      </c>
      <c r="B20" s="3" t="s">
        <v>2</v>
      </c>
      <c r="C20" s="54">
        <v>66113</v>
      </c>
      <c r="D20" s="54">
        <v>5280</v>
      </c>
      <c r="E20" s="54">
        <v>8490</v>
      </c>
      <c r="F20" s="54">
        <f>SUM(C20:E20)</f>
        <v>79883</v>
      </c>
      <c r="G20" s="95">
        <v>63198</v>
      </c>
      <c r="H20" s="32"/>
      <c r="I20" s="95">
        <v>31861200.296809264</v>
      </c>
      <c r="J20" s="95">
        <v>0</v>
      </c>
      <c r="K20" s="95">
        <v>22492572.92</v>
      </c>
      <c r="L20" s="95">
        <v>2352418.15</v>
      </c>
      <c r="M20" s="95">
        <v>3180600.56</v>
      </c>
      <c r="N20" s="66">
        <f>SUM(K20:M20)</f>
        <v>28025591.63</v>
      </c>
      <c r="O20" s="95">
        <v>0</v>
      </c>
      <c r="P20" s="95">
        <v>26453404.82</v>
      </c>
      <c r="Q20" s="95">
        <v>26453404.82</v>
      </c>
      <c r="R20" s="95">
        <v>15991973.11</v>
      </c>
      <c r="S20" s="95">
        <v>865770.69</v>
      </c>
      <c r="T20" s="95">
        <v>3759077.41</v>
      </c>
      <c r="U20" s="54">
        <f>SUM(R20:T20)</f>
        <v>20616821.21</v>
      </c>
      <c r="V20" s="95">
        <v>15991973.11</v>
      </c>
      <c r="W20" s="95">
        <v>865770.69</v>
      </c>
      <c r="X20" s="95">
        <v>3759077.41</v>
      </c>
      <c r="Y20" s="54">
        <f>SUM(V20:X20)</f>
        <v>20616821.21</v>
      </c>
      <c r="Z20" s="95">
        <v>20904050.544</v>
      </c>
      <c r="AA20" s="96">
        <v>20904050.544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75" customHeight="1" thickBot="1">
      <c r="A21" s="13" t="s">
        <v>36</v>
      </c>
      <c r="B21" s="3" t="s">
        <v>37</v>
      </c>
      <c r="C21" s="51">
        <f>SUM(C22:C23)</f>
        <v>1724</v>
      </c>
      <c r="D21" s="51">
        <f>SUM(D22:D23)</f>
        <v>3949</v>
      </c>
      <c r="E21" s="51">
        <f>SUM(E22:E23)</f>
        <v>82</v>
      </c>
      <c r="F21" s="51">
        <f>SUM(F22:F23)</f>
        <v>5755</v>
      </c>
      <c r="G21" s="51">
        <f>SUM(G22:G23)</f>
        <v>4223</v>
      </c>
      <c r="H21" s="51">
        <f aca="true" t="shared" si="4" ref="H21:AA21">SUM(H22:H23)</f>
        <v>5755</v>
      </c>
      <c r="I21" s="51">
        <f t="shared" si="4"/>
        <v>6057704.077113991</v>
      </c>
      <c r="J21" s="51">
        <f t="shared" si="4"/>
        <v>0</v>
      </c>
      <c r="K21" s="51">
        <f t="shared" si="4"/>
        <v>1458988.73</v>
      </c>
      <c r="L21" s="51">
        <f t="shared" si="4"/>
        <v>3212676.61</v>
      </c>
      <c r="M21" s="51">
        <f t="shared" si="4"/>
        <v>21391.9</v>
      </c>
      <c r="N21" s="51">
        <f t="shared" si="4"/>
        <v>4693057.24</v>
      </c>
      <c r="O21" s="51">
        <f>SUM(O22:O23)</f>
        <v>0</v>
      </c>
      <c r="P21" s="51">
        <f t="shared" si="4"/>
        <v>3688086.66</v>
      </c>
      <c r="Q21" s="51">
        <f t="shared" si="4"/>
        <v>3688086.66</v>
      </c>
      <c r="R21" s="51">
        <f t="shared" si="4"/>
        <v>729763.85</v>
      </c>
      <c r="S21" s="51">
        <f t="shared" si="4"/>
        <v>2984367.54</v>
      </c>
      <c r="T21" s="51">
        <f t="shared" si="4"/>
        <v>6189.4</v>
      </c>
      <c r="U21" s="51">
        <f t="shared" si="4"/>
        <v>3720320.79</v>
      </c>
      <c r="V21" s="51">
        <f t="shared" si="4"/>
        <v>729763.85</v>
      </c>
      <c r="W21" s="51">
        <f t="shared" si="4"/>
        <v>2984367.54</v>
      </c>
      <c r="X21" s="51">
        <f t="shared" si="4"/>
        <v>6189.4</v>
      </c>
      <c r="Y21" s="51">
        <f t="shared" si="4"/>
        <v>3720320.79</v>
      </c>
      <c r="Z21" s="51">
        <f t="shared" si="4"/>
        <v>3724049.8006</v>
      </c>
      <c r="AA21" s="51">
        <f t="shared" si="4"/>
        <v>3724049.8006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</row>
    <row r="22" spans="1:38" ht="24.75" customHeight="1">
      <c r="A22" s="21"/>
      <c r="B22" s="6" t="s">
        <v>38</v>
      </c>
      <c r="C22" s="47">
        <v>1724</v>
      </c>
      <c r="D22" s="47">
        <v>3949</v>
      </c>
      <c r="E22" s="47">
        <v>82</v>
      </c>
      <c r="F22" s="47">
        <f>SUM(C22:E22)</f>
        <v>5755</v>
      </c>
      <c r="G22" s="77">
        <v>4223</v>
      </c>
      <c r="H22" s="77">
        <v>5755</v>
      </c>
      <c r="I22" s="77">
        <v>6057704.077113991</v>
      </c>
      <c r="J22" s="77">
        <v>0</v>
      </c>
      <c r="K22" s="77">
        <v>1458988.73</v>
      </c>
      <c r="L22" s="77">
        <v>3212676.61</v>
      </c>
      <c r="M22" s="77">
        <v>21391.9</v>
      </c>
      <c r="N22" s="60">
        <f>SUM(K22:M22)</f>
        <v>4693057.24</v>
      </c>
      <c r="O22" s="77">
        <v>0</v>
      </c>
      <c r="P22" s="77">
        <v>3688086.66</v>
      </c>
      <c r="Q22" s="77">
        <v>3688086.66</v>
      </c>
      <c r="R22" s="77">
        <v>729763.85</v>
      </c>
      <c r="S22" s="77">
        <v>2984367.54</v>
      </c>
      <c r="T22" s="77">
        <v>6189.4</v>
      </c>
      <c r="U22" s="47">
        <f>SUM(R22:T22)</f>
        <v>3720320.79</v>
      </c>
      <c r="V22" s="77">
        <v>729763.85</v>
      </c>
      <c r="W22" s="77">
        <v>2984367.54</v>
      </c>
      <c r="X22" s="77">
        <v>6189.4</v>
      </c>
      <c r="Y22" s="47">
        <f>SUM(V22:X22)</f>
        <v>3720320.79</v>
      </c>
      <c r="Z22" s="77">
        <v>3724049.8006</v>
      </c>
      <c r="AA22" s="78">
        <v>3724049.8006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9404</v>
      </c>
      <c r="D24" s="55">
        <f>SUM(D25:D27)</f>
        <v>952449</v>
      </c>
      <c r="E24" s="55">
        <f>SUM(E25:E27)</f>
        <v>78</v>
      </c>
      <c r="F24" s="55">
        <f>SUM(F25:F27)</f>
        <v>961931</v>
      </c>
      <c r="G24" s="55">
        <f>SUM(G25:G27)</f>
        <v>71722</v>
      </c>
      <c r="H24" s="55">
        <f aca="true" t="shared" si="6" ref="H24:AA24">SUM(H25:H27)</f>
        <v>961857</v>
      </c>
      <c r="I24" s="55">
        <f t="shared" si="6"/>
        <v>3003429.771727646</v>
      </c>
      <c r="J24" s="55">
        <f t="shared" si="6"/>
        <v>0</v>
      </c>
      <c r="K24" s="55">
        <f t="shared" si="6"/>
        <v>312672.16411764704</v>
      </c>
      <c r="L24" s="55">
        <f t="shared" si="6"/>
        <v>2548602.2325</v>
      </c>
      <c r="M24" s="55">
        <f t="shared" si="6"/>
        <v>2441.63</v>
      </c>
      <c r="N24" s="55">
        <f t="shared" si="6"/>
        <v>2863716.0266176476</v>
      </c>
      <c r="O24" s="55">
        <f>SUM(O25:O27)</f>
        <v>0</v>
      </c>
      <c r="P24" s="55">
        <f t="shared" si="6"/>
        <v>2721157.951481597</v>
      </c>
      <c r="Q24" s="55">
        <f t="shared" si="6"/>
        <v>2721157.951481597</v>
      </c>
      <c r="R24" s="55">
        <f t="shared" si="6"/>
        <v>161558.83720588236</v>
      </c>
      <c r="S24" s="55">
        <f t="shared" si="6"/>
        <v>412979.4735294117</v>
      </c>
      <c r="T24" s="55">
        <f t="shared" si="6"/>
        <v>1495</v>
      </c>
      <c r="U24" s="55">
        <f t="shared" si="6"/>
        <v>576033.3107352941</v>
      </c>
      <c r="V24" s="55">
        <f t="shared" si="6"/>
        <v>161558.83720588236</v>
      </c>
      <c r="W24" s="55">
        <f t="shared" si="6"/>
        <v>412979.4735294117</v>
      </c>
      <c r="X24" s="55">
        <f t="shared" si="6"/>
        <v>1495</v>
      </c>
      <c r="Y24" s="55">
        <f t="shared" si="6"/>
        <v>576033.3107352941</v>
      </c>
      <c r="Z24" s="55">
        <f t="shared" si="6"/>
        <v>563369.426772655</v>
      </c>
      <c r="AA24" s="55">
        <f t="shared" si="6"/>
        <v>563369.426772655</v>
      </c>
      <c r="AC24" s="97">
        <f aca="true" t="shared" si="7" ref="AC24:AL24">SUM(AC25:AC27)</f>
        <v>0</v>
      </c>
      <c r="AD24" s="98">
        <f t="shared" si="7"/>
        <v>0</v>
      </c>
      <c r="AE24" s="98">
        <f t="shared" si="7"/>
        <v>0</v>
      </c>
      <c r="AF24" s="98">
        <f t="shared" si="7"/>
        <v>0</v>
      </c>
      <c r="AG24" s="98">
        <f t="shared" si="7"/>
        <v>0</v>
      </c>
      <c r="AH24" s="98">
        <f t="shared" si="7"/>
        <v>0</v>
      </c>
      <c r="AI24" s="98">
        <f t="shared" si="7"/>
        <v>0</v>
      </c>
      <c r="AJ24" s="98">
        <f t="shared" si="7"/>
        <v>0</v>
      </c>
      <c r="AK24" s="98">
        <f t="shared" si="7"/>
        <v>0</v>
      </c>
      <c r="AL24" s="99">
        <f t="shared" si="7"/>
        <v>0</v>
      </c>
    </row>
    <row r="25" spans="1:38" ht="24.75" customHeight="1">
      <c r="A25" s="17"/>
      <c r="B25" s="6" t="s">
        <v>42</v>
      </c>
      <c r="C25" s="47">
        <v>7849</v>
      </c>
      <c r="D25" s="47">
        <v>948501</v>
      </c>
      <c r="E25" s="47">
        <v>0</v>
      </c>
      <c r="F25" s="47">
        <f>SUM(C25:E25)</f>
        <v>956350</v>
      </c>
      <c r="G25" s="77">
        <v>67595</v>
      </c>
      <c r="H25" s="77">
        <v>956350</v>
      </c>
      <c r="I25" s="77">
        <v>2261522.856617647</v>
      </c>
      <c r="J25" s="77">
        <v>0</v>
      </c>
      <c r="K25" s="77">
        <v>60070.29411764704</v>
      </c>
      <c r="L25" s="77">
        <v>2201452.5625</v>
      </c>
      <c r="M25" s="77">
        <v>0</v>
      </c>
      <c r="N25" s="60">
        <f>SUM(K25:M25)</f>
        <v>2261522.856617647</v>
      </c>
      <c r="O25" s="77">
        <v>0</v>
      </c>
      <c r="P25" s="77">
        <v>2238007.791481597</v>
      </c>
      <c r="Q25" s="77">
        <v>2238007.791481597</v>
      </c>
      <c r="R25" s="77">
        <v>8664.727205882353</v>
      </c>
      <c r="S25" s="77">
        <v>114147.31352941177</v>
      </c>
      <c r="T25" s="77">
        <v>0</v>
      </c>
      <c r="U25" s="47">
        <f>SUM(R25:T25)</f>
        <v>122812.04073529413</v>
      </c>
      <c r="V25" s="77">
        <v>8664.727205882353</v>
      </c>
      <c r="W25" s="77">
        <v>114147.31352941177</v>
      </c>
      <c r="X25" s="77">
        <v>0</v>
      </c>
      <c r="Y25" s="47">
        <f>SUM(V25:X25)</f>
        <v>122812.04073529413</v>
      </c>
      <c r="Z25" s="77">
        <v>130580.12283088175</v>
      </c>
      <c r="AA25" s="78">
        <v>130580.12283088175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1481</v>
      </c>
      <c r="D26" s="45">
        <v>3948</v>
      </c>
      <c r="E26" s="45">
        <v>78</v>
      </c>
      <c r="F26" s="45">
        <f>SUM(C26:E26)</f>
        <v>5507</v>
      </c>
      <c r="G26" s="111">
        <v>4119</v>
      </c>
      <c r="H26" s="111">
        <v>5507</v>
      </c>
      <c r="I26" s="111">
        <v>691319.6411099986</v>
      </c>
      <c r="J26" s="111">
        <v>0</v>
      </c>
      <c r="K26" s="111">
        <v>202516.63</v>
      </c>
      <c r="L26" s="111">
        <v>347149.67</v>
      </c>
      <c r="M26" s="111">
        <v>2441.63</v>
      </c>
      <c r="N26" s="42">
        <f>SUM(K26:M26)</f>
        <v>552107.93</v>
      </c>
      <c r="O26" s="111">
        <v>0</v>
      </c>
      <c r="P26" s="111">
        <v>409431.5800000001</v>
      </c>
      <c r="Q26" s="111">
        <v>409431.5800000001</v>
      </c>
      <c r="R26" s="111">
        <v>124656.33</v>
      </c>
      <c r="S26" s="111">
        <v>298832.16</v>
      </c>
      <c r="T26" s="111">
        <v>1495</v>
      </c>
      <c r="U26" s="45">
        <f>SUM(R26:T26)</f>
        <v>424983.49</v>
      </c>
      <c r="V26" s="111">
        <v>124656.33</v>
      </c>
      <c r="W26" s="111">
        <v>298832.16</v>
      </c>
      <c r="X26" s="111">
        <v>1495</v>
      </c>
      <c r="Y26" s="45">
        <f>SUM(V26:X26)</f>
        <v>424983.49</v>
      </c>
      <c r="Z26" s="111">
        <v>427861.665</v>
      </c>
      <c r="AA26" s="112">
        <v>427861.665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74</v>
      </c>
      <c r="D27" s="56">
        <v>0</v>
      </c>
      <c r="E27" s="56">
        <v>0</v>
      </c>
      <c r="F27" s="56">
        <f>SUM(C27:E27)</f>
        <v>74</v>
      </c>
      <c r="G27" s="103">
        <v>8</v>
      </c>
      <c r="H27" s="33"/>
      <c r="I27" s="103">
        <v>50587.27399999998</v>
      </c>
      <c r="J27" s="103">
        <v>0</v>
      </c>
      <c r="K27" s="103">
        <v>50085.24</v>
      </c>
      <c r="L27" s="103">
        <v>0</v>
      </c>
      <c r="M27" s="103">
        <v>0</v>
      </c>
      <c r="N27" s="67">
        <f>SUM(K27:M27)</f>
        <v>50085.24</v>
      </c>
      <c r="O27" s="103">
        <v>0</v>
      </c>
      <c r="P27" s="103">
        <v>73718.57999999999</v>
      </c>
      <c r="Q27" s="103">
        <v>73718.57999999999</v>
      </c>
      <c r="R27" s="103">
        <v>28237.78</v>
      </c>
      <c r="S27" s="103">
        <v>0</v>
      </c>
      <c r="T27" s="103">
        <v>0</v>
      </c>
      <c r="U27" s="56">
        <f>SUM(R27:T27)</f>
        <v>28237.78</v>
      </c>
      <c r="V27" s="103">
        <v>28237.78</v>
      </c>
      <c r="W27" s="103">
        <v>0</v>
      </c>
      <c r="X27" s="103">
        <v>0</v>
      </c>
      <c r="Y27" s="56">
        <f>SUM(V27:X27)</f>
        <v>28237.78</v>
      </c>
      <c r="Z27" s="103">
        <v>4927.638941773221</v>
      </c>
      <c r="AA27" s="104">
        <v>4927.638941773221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2</v>
      </c>
      <c r="D29" s="57">
        <v>0</v>
      </c>
      <c r="E29" s="57">
        <v>0</v>
      </c>
      <c r="F29" s="57">
        <f>SUM(C29:E29)</f>
        <v>2</v>
      </c>
      <c r="G29" s="14">
        <v>2</v>
      </c>
      <c r="H29" s="37">
        <v>2</v>
      </c>
      <c r="I29" s="14">
        <v>26092.08</v>
      </c>
      <c r="J29" s="14">
        <v>26092.079999999998</v>
      </c>
      <c r="K29" s="14">
        <v>26092.08</v>
      </c>
      <c r="L29" s="14">
        <v>0</v>
      </c>
      <c r="M29" s="14">
        <v>0</v>
      </c>
      <c r="N29" s="68">
        <f>SUM(K29:M29)</f>
        <v>26092.08</v>
      </c>
      <c r="O29" s="14">
        <v>26092.079999999998</v>
      </c>
      <c r="P29" s="14">
        <v>46168.257163</v>
      </c>
      <c r="Q29" s="14">
        <v>157.99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-469.70421990750185</v>
      </c>
      <c r="AA29" s="23">
        <v>-469.70421990750185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55">
        <f>SUM(C31:C32)</f>
        <v>2</v>
      </c>
      <c r="D30" s="55">
        <f>SUM(D31:D32)</f>
        <v>0</v>
      </c>
      <c r="E30" s="55">
        <f>SUM(E31:E32)</f>
        <v>0</v>
      </c>
      <c r="F30" s="55">
        <f>SUM(F31:F32)</f>
        <v>2</v>
      </c>
      <c r="G30" s="55">
        <f>SUM(G31:G32)</f>
        <v>2</v>
      </c>
      <c r="H30" s="32"/>
      <c r="I30" s="55">
        <f aca="true" t="shared" si="8" ref="I30:AA30">SUM(I31:I32)</f>
        <v>11690</v>
      </c>
      <c r="J30" s="55">
        <f t="shared" si="8"/>
        <v>11690</v>
      </c>
      <c r="K30" s="55">
        <f t="shared" si="8"/>
        <v>11690</v>
      </c>
      <c r="L30" s="55">
        <f t="shared" si="8"/>
        <v>0</v>
      </c>
      <c r="M30" s="55">
        <f t="shared" si="8"/>
        <v>0</v>
      </c>
      <c r="N30" s="55">
        <f t="shared" si="8"/>
        <v>11690</v>
      </c>
      <c r="O30" s="55">
        <f>SUM(O31:O32)</f>
        <v>11690</v>
      </c>
      <c r="P30" s="55">
        <f t="shared" si="8"/>
        <v>34087.610592</v>
      </c>
      <c r="Q30" s="55">
        <f t="shared" si="8"/>
        <v>653.52</v>
      </c>
      <c r="R30" s="55">
        <f t="shared" si="8"/>
        <v>0</v>
      </c>
      <c r="S30" s="55">
        <f t="shared" si="8"/>
        <v>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5">
        <f t="shared" si="8"/>
        <v>0</v>
      </c>
      <c r="Y30" s="55">
        <f t="shared" si="8"/>
        <v>0</v>
      </c>
      <c r="Z30" s="55">
        <f t="shared" si="8"/>
        <v>-1419.9689625925</v>
      </c>
      <c r="AA30" s="55">
        <f t="shared" si="8"/>
        <v>-1419.9689625925</v>
      </c>
      <c r="AC30" s="97">
        <f aca="true" t="shared" si="9" ref="AC30:AL30">SUM(AC31:AC32)</f>
        <v>0</v>
      </c>
      <c r="AD30" s="98">
        <f t="shared" si="9"/>
        <v>0</v>
      </c>
      <c r="AE30" s="98">
        <f t="shared" si="9"/>
        <v>0</v>
      </c>
      <c r="AF30" s="98">
        <f t="shared" si="9"/>
        <v>0</v>
      </c>
      <c r="AG30" s="98">
        <f t="shared" si="9"/>
        <v>0</v>
      </c>
      <c r="AH30" s="98">
        <f t="shared" si="9"/>
        <v>0</v>
      </c>
      <c r="AI30" s="98">
        <f t="shared" si="9"/>
        <v>0</v>
      </c>
      <c r="AJ30" s="98">
        <f t="shared" si="9"/>
        <v>0</v>
      </c>
      <c r="AK30" s="98">
        <f t="shared" si="9"/>
        <v>0</v>
      </c>
      <c r="AL30" s="99">
        <f t="shared" si="9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2</v>
      </c>
      <c r="D32" s="44">
        <v>0</v>
      </c>
      <c r="E32" s="44">
        <v>0</v>
      </c>
      <c r="F32" s="44">
        <f>SUM(C32:E32)</f>
        <v>2</v>
      </c>
      <c r="G32" s="117">
        <v>2</v>
      </c>
      <c r="H32" s="109"/>
      <c r="I32" s="117">
        <v>11690</v>
      </c>
      <c r="J32" s="117">
        <v>11690</v>
      </c>
      <c r="K32" s="117">
        <v>11690</v>
      </c>
      <c r="L32" s="117">
        <v>0</v>
      </c>
      <c r="M32" s="117">
        <v>0</v>
      </c>
      <c r="N32" s="41">
        <f>SUM(K32:M32)</f>
        <v>11690</v>
      </c>
      <c r="O32" s="117">
        <v>11690</v>
      </c>
      <c r="P32" s="117">
        <v>34087.610592</v>
      </c>
      <c r="Q32" s="117">
        <v>653.52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-1419.9689625925</v>
      </c>
      <c r="AA32" s="118">
        <v>-1419.9689625925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>
        <v>0</v>
      </c>
      <c r="P33" s="95">
        <v>21168.85</v>
      </c>
      <c r="Q33" s="95">
        <v>5292.22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-535.06875</v>
      </c>
      <c r="AA33" s="96">
        <v>-535.06875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f>SUM(G35:G36)</f>
        <v>0</v>
      </c>
      <c r="H34" s="33"/>
      <c r="I34" s="55">
        <f aca="true" t="shared" si="10" ref="I34:AA34">SUM(I35:I36)</f>
        <v>0</v>
      </c>
      <c r="J34" s="55">
        <f t="shared" si="10"/>
        <v>0</v>
      </c>
      <c r="K34" s="55">
        <f t="shared" si="10"/>
        <v>0</v>
      </c>
      <c r="L34" s="55">
        <f t="shared" si="10"/>
        <v>0</v>
      </c>
      <c r="M34" s="55">
        <f t="shared" si="10"/>
        <v>0</v>
      </c>
      <c r="N34" s="55">
        <f t="shared" si="10"/>
        <v>0</v>
      </c>
      <c r="O34" s="55">
        <f>SUM(O35:O36)</f>
        <v>0</v>
      </c>
      <c r="P34" s="55">
        <f t="shared" si="10"/>
        <v>0</v>
      </c>
      <c r="Q34" s="55">
        <f t="shared" si="10"/>
        <v>0</v>
      </c>
      <c r="R34" s="55">
        <f t="shared" si="10"/>
        <v>0</v>
      </c>
      <c r="S34" s="55">
        <f t="shared" si="10"/>
        <v>0</v>
      </c>
      <c r="T34" s="55">
        <f t="shared" si="10"/>
        <v>0</v>
      </c>
      <c r="U34" s="55">
        <f t="shared" si="10"/>
        <v>0</v>
      </c>
      <c r="V34" s="55">
        <f t="shared" si="10"/>
        <v>0</v>
      </c>
      <c r="W34" s="55">
        <f t="shared" si="10"/>
        <v>0</v>
      </c>
      <c r="X34" s="55">
        <f t="shared" si="10"/>
        <v>0</v>
      </c>
      <c r="Y34" s="55">
        <f t="shared" si="10"/>
        <v>0</v>
      </c>
      <c r="Z34" s="55">
        <f t="shared" si="10"/>
        <v>0</v>
      </c>
      <c r="AA34" s="55">
        <f t="shared" si="10"/>
        <v>0</v>
      </c>
      <c r="AC34" s="97">
        <f aca="true" t="shared" si="11" ref="AC34:AL34">SUM(AC35:AC36)</f>
        <v>0</v>
      </c>
      <c r="AD34" s="98">
        <f t="shared" si="11"/>
        <v>0</v>
      </c>
      <c r="AE34" s="98">
        <f t="shared" si="11"/>
        <v>0</v>
      </c>
      <c r="AF34" s="98">
        <f t="shared" si="11"/>
        <v>0</v>
      </c>
      <c r="AG34" s="98">
        <f t="shared" si="11"/>
        <v>0</v>
      </c>
      <c r="AH34" s="98">
        <f t="shared" si="11"/>
        <v>0</v>
      </c>
      <c r="AI34" s="98">
        <f t="shared" si="11"/>
        <v>0</v>
      </c>
      <c r="AJ34" s="98">
        <f t="shared" si="11"/>
        <v>0</v>
      </c>
      <c r="AK34" s="98">
        <f t="shared" si="11"/>
        <v>0</v>
      </c>
      <c r="AL34" s="99">
        <f t="shared" si="11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567</v>
      </c>
      <c r="D37" s="58">
        <v>1</v>
      </c>
      <c r="E37" s="58">
        <v>0</v>
      </c>
      <c r="F37" s="58">
        <f>SUM(C37:E37)</f>
        <v>568</v>
      </c>
      <c r="G37" s="101">
        <v>63</v>
      </c>
      <c r="H37" s="35"/>
      <c r="I37" s="101">
        <v>985407.300765001</v>
      </c>
      <c r="J37" s="101">
        <v>347770.99008</v>
      </c>
      <c r="K37" s="101">
        <v>821644.01</v>
      </c>
      <c r="L37" s="101">
        <v>174.06</v>
      </c>
      <c r="M37" s="101">
        <v>0</v>
      </c>
      <c r="N37" s="69">
        <f>SUM(K37:M37)</f>
        <v>821818.0700000001</v>
      </c>
      <c r="O37" s="101">
        <v>347770.99008</v>
      </c>
      <c r="P37" s="101">
        <v>1026940.31</v>
      </c>
      <c r="Q37" s="101">
        <v>612612.3870016148</v>
      </c>
      <c r="R37" s="101">
        <v>20841.5</v>
      </c>
      <c r="S37" s="101">
        <v>0</v>
      </c>
      <c r="T37" s="101">
        <v>0</v>
      </c>
      <c r="U37" s="58">
        <f>SUM(R37:T37)</f>
        <v>20841.5</v>
      </c>
      <c r="V37" s="101">
        <v>20841.5</v>
      </c>
      <c r="W37" s="101">
        <v>0</v>
      </c>
      <c r="X37" s="101">
        <v>0</v>
      </c>
      <c r="Y37" s="58">
        <f>SUM(V37:X37)</f>
        <v>20841.5</v>
      </c>
      <c r="Z37" s="101">
        <v>5786.929473426782</v>
      </c>
      <c r="AA37" s="102">
        <v>5786.929473426782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2096</v>
      </c>
      <c r="D38" s="54">
        <v>5483</v>
      </c>
      <c r="E38" s="54">
        <v>2</v>
      </c>
      <c r="F38" s="54">
        <f>SUM(C38:E38)</f>
        <v>7581</v>
      </c>
      <c r="G38" s="95">
        <v>4672</v>
      </c>
      <c r="H38" s="36"/>
      <c r="I38" s="95">
        <v>4474116.093462989</v>
      </c>
      <c r="J38" s="95">
        <v>1431197.0574</v>
      </c>
      <c r="K38" s="95">
        <v>2678960.7</v>
      </c>
      <c r="L38" s="95">
        <v>1513589.79</v>
      </c>
      <c r="M38" s="95">
        <v>2850</v>
      </c>
      <c r="N38" s="66">
        <f>SUM(K38:M38)</f>
        <v>4195400.49</v>
      </c>
      <c r="O38" s="95">
        <v>1431197.0574</v>
      </c>
      <c r="P38" s="95">
        <v>4133872.5300000003</v>
      </c>
      <c r="Q38" s="95">
        <v>2801527.246835425</v>
      </c>
      <c r="R38" s="95">
        <v>170702.13</v>
      </c>
      <c r="S38" s="95">
        <v>3279092.54</v>
      </c>
      <c r="T38" s="95">
        <v>0</v>
      </c>
      <c r="U38" s="54">
        <f>SUM(R38:T38)</f>
        <v>3449794.67</v>
      </c>
      <c r="V38" s="95">
        <v>170702.13</v>
      </c>
      <c r="W38" s="95">
        <v>571040.3640000024</v>
      </c>
      <c r="X38" s="95">
        <v>0</v>
      </c>
      <c r="Y38" s="54">
        <f>SUM(V38:X38)</f>
        <v>741742.4940000024</v>
      </c>
      <c r="Z38" s="95">
        <v>4119281.159050432</v>
      </c>
      <c r="AA38" s="96">
        <v>896003.5750504346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1682</v>
      </c>
      <c r="D39" s="54">
        <v>3934</v>
      </c>
      <c r="E39" s="54">
        <v>82</v>
      </c>
      <c r="F39" s="54">
        <f>SUM(C39:E39)</f>
        <v>5698</v>
      </c>
      <c r="G39" s="95">
        <v>4192</v>
      </c>
      <c r="H39" s="36"/>
      <c r="I39" s="95">
        <v>80891.77205000081</v>
      </c>
      <c r="J39" s="95">
        <v>0</v>
      </c>
      <c r="K39" s="95">
        <v>20034.9</v>
      </c>
      <c r="L39" s="95">
        <v>44942.54</v>
      </c>
      <c r="M39" s="95">
        <v>28.96</v>
      </c>
      <c r="N39" s="66">
        <f>SUM(K39:M39)</f>
        <v>65006.4</v>
      </c>
      <c r="O39" s="95">
        <v>0</v>
      </c>
      <c r="P39" s="95">
        <v>54849.490000000005</v>
      </c>
      <c r="Q39" s="95">
        <v>54849.490000000005</v>
      </c>
      <c r="R39" s="95">
        <v>19331.5</v>
      </c>
      <c r="S39" s="95">
        <v>52969.5</v>
      </c>
      <c r="T39" s="95">
        <v>170</v>
      </c>
      <c r="U39" s="54">
        <f>SUM(R39:T39)</f>
        <v>72471</v>
      </c>
      <c r="V39" s="95">
        <v>19331.5</v>
      </c>
      <c r="W39" s="95">
        <v>52969.5</v>
      </c>
      <c r="X39" s="95">
        <v>170</v>
      </c>
      <c r="Y39" s="54">
        <f>SUM(V39:X39)</f>
        <v>72471</v>
      </c>
      <c r="Z39" s="95">
        <v>72914.789</v>
      </c>
      <c r="AA39" s="96">
        <v>72914.789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>SUM(C41:C43)</f>
        <v>6391</v>
      </c>
      <c r="D40" s="55">
        <f>SUM(D41:D43)</f>
        <v>12</v>
      </c>
      <c r="E40" s="55">
        <f>SUM(E41:E43)</f>
        <v>0</v>
      </c>
      <c r="F40" s="55">
        <f>SUM(F41:F43)</f>
        <v>6403</v>
      </c>
      <c r="G40" s="55">
        <f>SUM(G41:G43)</f>
        <v>1403</v>
      </c>
      <c r="H40" s="36"/>
      <c r="I40" s="55">
        <f aca="true" t="shared" si="12" ref="I40:AA40">SUM(I41:I43)</f>
        <v>4100849.101112</v>
      </c>
      <c r="J40" s="55">
        <f t="shared" si="12"/>
        <v>2202086.1431525005</v>
      </c>
      <c r="K40" s="55">
        <f t="shared" si="12"/>
        <v>3962250.3</v>
      </c>
      <c r="L40" s="55">
        <f t="shared" si="12"/>
        <v>2440.86</v>
      </c>
      <c r="M40" s="55">
        <f t="shared" si="12"/>
        <v>0</v>
      </c>
      <c r="N40" s="55">
        <f t="shared" si="12"/>
        <v>3964691.1599999997</v>
      </c>
      <c r="O40" s="55">
        <f>SUM(O41:O43)</f>
        <v>2202086.1431525005</v>
      </c>
      <c r="P40" s="55">
        <f t="shared" si="12"/>
        <v>3441739.1899999995</v>
      </c>
      <c r="Q40" s="55">
        <f t="shared" si="12"/>
        <v>1373485.5277545669</v>
      </c>
      <c r="R40" s="55">
        <f t="shared" si="12"/>
        <v>3770749.58</v>
      </c>
      <c r="S40" s="55">
        <f t="shared" si="12"/>
        <v>74252.5</v>
      </c>
      <c r="T40" s="55">
        <f t="shared" si="12"/>
        <v>0</v>
      </c>
      <c r="U40" s="55">
        <f t="shared" si="12"/>
        <v>3845002.08</v>
      </c>
      <c r="V40" s="55">
        <f t="shared" si="12"/>
        <v>1332069.7816000003</v>
      </c>
      <c r="W40" s="55">
        <f t="shared" si="12"/>
        <v>74252.5</v>
      </c>
      <c r="X40" s="55">
        <f t="shared" si="12"/>
        <v>0</v>
      </c>
      <c r="Y40" s="55">
        <f t="shared" si="12"/>
        <v>1406322.2816000003</v>
      </c>
      <c r="Z40" s="55">
        <f t="shared" si="12"/>
        <v>839092.1189263753</v>
      </c>
      <c r="AA40" s="55">
        <f t="shared" si="12"/>
        <v>87658.95518141604</v>
      </c>
      <c r="AC40" s="73">
        <f aca="true" t="shared" si="13" ref="AC40:AL40">SUM(AC41:AC43)</f>
        <v>0</v>
      </c>
      <c r="AD40" s="74">
        <f t="shared" si="13"/>
        <v>0</v>
      </c>
      <c r="AE40" s="74">
        <f t="shared" si="13"/>
        <v>0</v>
      </c>
      <c r="AF40" s="74">
        <f t="shared" si="13"/>
        <v>0</v>
      </c>
      <c r="AG40" s="74">
        <f t="shared" si="13"/>
        <v>0</v>
      </c>
      <c r="AH40" s="74">
        <f t="shared" si="13"/>
        <v>0</v>
      </c>
      <c r="AI40" s="74">
        <f t="shared" si="13"/>
        <v>0</v>
      </c>
      <c r="AJ40" s="74">
        <f t="shared" si="13"/>
        <v>0</v>
      </c>
      <c r="AK40" s="74">
        <f t="shared" si="13"/>
        <v>0</v>
      </c>
      <c r="AL40" s="75">
        <f t="shared" si="13"/>
        <v>0</v>
      </c>
    </row>
    <row r="41" spans="1:38" ht="30">
      <c r="A41" s="17"/>
      <c r="B41" s="9" t="s">
        <v>59</v>
      </c>
      <c r="C41" s="59">
        <v>67</v>
      </c>
      <c r="D41" s="59">
        <v>0</v>
      </c>
      <c r="E41" s="59">
        <v>0</v>
      </c>
      <c r="F41" s="59">
        <f>SUM(C41:E41)</f>
        <v>67</v>
      </c>
      <c r="G41" s="106">
        <v>15</v>
      </c>
      <c r="H41" s="34"/>
      <c r="I41" s="106">
        <v>117956.2</v>
      </c>
      <c r="J41" s="106">
        <v>57207.054422</v>
      </c>
      <c r="K41" s="106">
        <v>114414.11</v>
      </c>
      <c r="L41" s="106">
        <v>0</v>
      </c>
      <c r="M41" s="106">
        <v>0</v>
      </c>
      <c r="N41" s="70">
        <f>SUM(K41:M41)</f>
        <v>114414.11</v>
      </c>
      <c r="O41" s="106">
        <v>57207.054422</v>
      </c>
      <c r="P41" s="106">
        <v>134563.61</v>
      </c>
      <c r="Q41" s="106">
        <v>57281.80750149998</v>
      </c>
      <c r="R41" s="106">
        <v>51430</v>
      </c>
      <c r="S41" s="106">
        <v>0</v>
      </c>
      <c r="T41" s="106">
        <v>0</v>
      </c>
      <c r="U41" s="59">
        <f>SUM(R41:T41)</f>
        <v>51430</v>
      </c>
      <c r="V41" s="106">
        <v>25715</v>
      </c>
      <c r="W41" s="106">
        <v>0</v>
      </c>
      <c r="X41" s="106">
        <v>0</v>
      </c>
      <c r="Y41" s="59">
        <f>SUM(V41:X41)</f>
        <v>25715</v>
      </c>
      <c r="Z41" s="106">
        <v>16402.8247789</v>
      </c>
      <c r="AA41" s="107">
        <v>7485.824778900002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6202</v>
      </c>
      <c r="D42" s="45">
        <v>10</v>
      </c>
      <c r="E42" s="45">
        <v>0</v>
      </c>
      <c r="F42" s="45">
        <f>SUM(C42:E42)</f>
        <v>6212</v>
      </c>
      <c r="G42" s="111">
        <v>1302</v>
      </c>
      <c r="H42" s="109"/>
      <c r="I42" s="111">
        <v>3742046.354</v>
      </c>
      <c r="J42" s="111">
        <v>2039923.3568655003</v>
      </c>
      <c r="K42" s="111">
        <v>3638630.59</v>
      </c>
      <c r="L42" s="111">
        <v>1735</v>
      </c>
      <c r="M42" s="111">
        <v>0</v>
      </c>
      <c r="N42" s="42">
        <f>SUM(K42:M42)</f>
        <v>3640365.59</v>
      </c>
      <c r="O42" s="111">
        <v>2039923.3568655003</v>
      </c>
      <c r="P42" s="111">
        <v>3084893.6399999997</v>
      </c>
      <c r="Q42" s="111">
        <v>1205062.7524995669</v>
      </c>
      <c r="R42" s="111">
        <v>3348212.58</v>
      </c>
      <c r="S42" s="111">
        <v>0</v>
      </c>
      <c r="T42" s="111">
        <v>0</v>
      </c>
      <c r="U42" s="45">
        <f>SUM(R42:T42)</f>
        <v>3348212.58</v>
      </c>
      <c r="V42" s="111">
        <v>1276349.1316000002</v>
      </c>
      <c r="W42" s="111">
        <v>0</v>
      </c>
      <c r="X42" s="111">
        <v>0</v>
      </c>
      <c r="Y42" s="45">
        <f>SUM(V42:X42)</f>
        <v>1276349.1316000002</v>
      </c>
      <c r="Z42" s="111">
        <v>485780.2847407253</v>
      </c>
      <c r="AA42" s="112">
        <v>41746.26099576603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122</v>
      </c>
      <c r="D43" s="56">
        <v>2</v>
      </c>
      <c r="E43" s="56">
        <v>0</v>
      </c>
      <c r="F43" s="56">
        <f>SUM(C43:E43)</f>
        <v>124</v>
      </c>
      <c r="G43" s="103">
        <v>86</v>
      </c>
      <c r="H43" s="33"/>
      <c r="I43" s="103">
        <v>240846.547112</v>
      </c>
      <c r="J43" s="103">
        <v>104955.731865</v>
      </c>
      <c r="K43" s="103">
        <v>209205.6</v>
      </c>
      <c r="L43" s="103">
        <v>705.86</v>
      </c>
      <c r="M43" s="103">
        <v>0</v>
      </c>
      <c r="N43" s="67">
        <f>SUM(K43:M43)</f>
        <v>209911.46</v>
      </c>
      <c r="O43" s="103">
        <v>104955.731865</v>
      </c>
      <c r="P43" s="103">
        <v>222281.94</v>
      </c>
      <c r="Q43" s="103">
        <v>111140.96775350001</v>
      </c>
      <c r="R43" s="103">
        <v>371107</v>
      </c>
      <c r="S43" s="103">
        <v>74252.5</v>
      </c>
      <c r="T43" s="103">
        <v>0</v>
      </c>
      <c r="U43" s="56">
        <f>SUM(R43:T43)</f>
        <v>445359.5</v>
      </c>
      <c r="V43" s="103">
        <v>30005.650000000023</v>
      </c>
      <c r="W43" s="103">
        <v>74252.5</v>
      </c>
      <c r="X43" s="103">
        <v>0</v>
      </c>
      <c r="Y43" s="56">
        <f>SUM(V43:X43)</f>
        <v>104258.15000000002</v>
      </c>
      <c r="Z43" s="103">
        <v>336909.00940675</v>
      </c>
      <c r="AA43" s="104">
        <v>38426.869406750004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1507.9529010000006</v>
      </c>
      <c r="AA44" s="96">
        <v>1507.9529010000006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1077</v>
      </c>
      <c r="D45" s="55">
        <f>SUM(D46:D48)</f>
        <v>452</v>
      </c>
      <c r="E45" s="55">
        <f>SUM(E46:E48)</f>
        <v>20</v>
      </c>
      <c r="F45" s="55">
        <f>SUM(F46:F48)</f>
        <v>1549</v>
      </c>
      <c r="G45" s="55">
        <f>SUM(G46:G48)</f>
        <v>1265</v>
      </c>
      <c r="H45" s="36"/>
      <c r="I45" s="55">
        <f aca="true" t="shared" si="14" ref="I45:AA45">SUM(I46:I48)</f>
        <v>2030680.4290599993</v>
      </c>
      <c r="J45" s="55">
        <f t="shared" si="14"/>
        <v>152291.04652439998</v>
      </c>
      <c r="K45" s="55">
        <f t="shared" si="14"/>
        <v>1753559.9665</v>
      </c>
      <c r="L45" s="55">
        <f t="shared" si="14"/>
        <v>100110.04000000001</v>
      </c>
      <c r="M45" s="55">
        <f t="shared" si="14"/>
        <v>12182.92</v>
      </c>
      <c r="N45" s="55">
        <f t="shared" si="14"/>
        <v>1865852.9265</v>
      </c>
      <c r="O45" s="55">
        <f>SUM(O46:O48)</f>
        <v>152291.04652439998</v>
      </c>
      <c r="P45" s="55">
        <f t="shared" si="14"/>
        <v>1685149.1800000002</v>
      </c>
      <c r="Q45" s="55">
        <f t="shared" si="14"/>
        <v>1487368.1727919795</v>
      </c>
      <c r="R45" s="55">
        <f t="shared" si="14"/>
        <v>38815.72</v>
      </c>
      <c r="S45" s="55">
        <f t="shared" si="14"/>
        <v>6894.2</v>
      </c>
      <c r="T45" s="55">
        <f t="shared" si="14"/>
        <v>0</v>
      </c>
      <c r="U45" s="55">
        <f t="shared" si="14"/>
        <v>45709.92</v>
      </c>
      <c r="V45" s="55">
        <f t="shared" si="14"/>
        <v>38815.72</v>
      </c>
      <c r="W45" s="55">
        <f t="shared" si="14"/>
        <v>6894.2</v>
      </c>
      <c r="X45" s="55">
        <f t="shared" si="14"/>
        <v>0</v>
      </c>
      <c r="Y45" s="55">
        <f t="shared" si="14"/>
        <v>45709.92</v>
      </c>
      <c r="Z45" s="55">
        <f t="shared" si="14"/>
        <v>64094.9064811</v>
      </c>
      <c r="AA45" s="55">
        <f t="shared" si="14"/>
        <v>64094.9064811</v>
      </c>
      <c r="AC45" s="97">
        <f aca="true" t="shared" si="15" ref="AC45:AL45">SUM(AC46:AC48)</f>
        <v>0</v>
      </c>
      <c r="AD45" s="98">
        <f t="shared" si="15"/>
        <v>0</v>
      </c>
      <c r="AE45" s="98">
        <f t="shared" si="15"/>
        <v>0</v>
      </c>
      <c r="AF45" s="98">
        <f t="shared" si="15"/>
        <v>0</v>
      </c>
      <c r="AG45" s="98">
        <f t="shared" si="15"/>
        <v>0</v>
      </c>
      <c r="AH45" s="98">
        <f t="shared" si="15"/>
        <v>0</v>
      </c>
      <c r="AI45" s="98">
        <f t="shared" si="15"/>
        <v>0</v>
      </c>
      <c r="AJ45" s="98">
        <f t="shared" si="15"/>
        <v>0</v>
      </c>
      <c r="AK45" s="98">
        <f t="shared" si="15"/>
        <v>0</v>
      </c>
      <c r="AL45" s="99">
        <f t="shared" si="15"/>
        <v>0</v>
      </c>
    </row>
    <row r="46" spans="1:38" ht="15">
      <c r="A46" s="17"/>
      <c r="B46" s="10" t="s">
        <v>65</v>
      </c>
      <c r="C46" s="46">
        <v>669</v>
      </c>
      <c r="D46" s="46">
        <v>380</v>
      </c>
      <c r="E46" s="46">
        <v>17</v>
      </c>
      <c r="F46" s="46">
        <f>SUM(C46:E46)</f>
        <v>1066</v>
      </c>
      <c r="G46" s="114">
        <v>915</v>
      </c>
      <c r="H46" s="34"/>
      <c r="I46" s="114">
        <v>351152.81379999995</v>
      </c>
      <c r="J46" s="114">
        <v>27597.2</v>
      </c>
      <c r="K46" s="114">
        <v>221599.17</v>
      </c>
      <c r="L46" s="114">
        <v>95057.8</v>
      </c>
      <c r="M46" s="114">
        <v>4786.92</v>
      </c>
      <c r="N46" s="43">
        <f>SUM(K46:M46)</f>
        <v>321443.89</v>
      </c>
      <c r="O46" s="114">
        <v>27597.2</v>
      </c>
      <c r="P46" s="114">
        <v>362049.23</v>
      </c>
      <c r="Q46" s="114">
        <v>298745.1423825136</v>
      </c>
      <c r="R46" s="114">
        <v>1500</v>
      </c>
      <c r="S46" s="114">
        <v>6894.2</v>
      </c>
      <c r="T46" s="114">
        <v>0</v>
      </c>
      <c r="U46" s="46">
        <f>SUM(R46:T46)</f>
        <v>8394.2</v>
      </c>
      <c r="V46" s="114">
        <v>1500</v>
      </c>
      <c r="W46" s="114">
        <v>6894.2</v>
      </c>
      <c r="X46" s="114">
        <v>0</v>
      </c>
      <c r="Y46" s="46">
        <f>SUM(V46:X46)</f>
        <v>8394.2</v>
      </c>
      <c r="Z46" s="114">
        <v>3529.47263</v>
      </c>
      <c r="AA46" s="115">
        <v>3529.47263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5</v>
      </c>
      <c r="D47" s="48">
        <v>0</v>
      </c>
      <c r="E47" s="48">
        <v>0</v>
      </c>
      <c r="F47" s="48">
        <f>SUM(C47:E47)</f>
        <v>5</v>
      </c>
      <c r="G47" s="80">
        <v>4</v>
      </c>
      <c r="H47" s="109"/>
      <c r="I47" s="80">
        <v>5396.836499999999</v>
      </c>
      <c r="J47" s="80">
        <v>3202.92795</v>
      </c>
      <c r="K47" s="80">
        <v>5396.836499999999</v>
      </c>
      <c r="L47" s="80">
        <v>0</v>
      </c>
      <c r="M47" s="80">
        <v>0</v>
      </c>
      <c r="N47" s="61">
        <f>SUM(K47:M47)</f>
        <v>5396.836499999999</v>
      </c>
      <c r="O47" s="80">
        <v>3202.92795</v>
      </c>
      <c r="P47" s="80">
        <v>3727.87</v>
      </c>
      <c r="Q47" s="80">
        <v>1380.8696957276366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41.1624025</v>
      </c>
      <c r="AA47" s="81">
        <v>41.1624025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403</v>
      </c>
      <c r="D48" s="56">
        <v>72</v>
      </c>
      <c r="E48" s="56">
        <v>3</v>
      </c>
      <c r="F48" s="56">
        <f>SUM(C48:E48)</f>
        <v>478</v>
      </c>
      <c r="G48" s="103">
        <v>346</v>
      </c>
      <c r="H48" s="109"/>
      <c r="I48" s="103">
        <v>1674130.7787599994</v>
      </c>
      <c r="J48" s="103">
        <v>121490.91857439998</v>
      </c>
      <c r="K48" s="103">
        <v>1526563.96</v>
      </c>
      <c r="L48" s="103">
        <v>5052.24</v>
      </c>
      <c r="M48" s="103">
        <v>7396</v>
      </c>
      <c r="N48" s="67">
        <f>SUM(K48:M48)</f>
        <v>1539012.2</v>
      </c>
      <c r="O48" s="103">
        <v>121490.91857439998</v>
      </c>
      <c r="P48" s="103">
        <v>1319372.08</v>
      </c>
      <c r="Q48" s="103">
        <v>1187242.1607137383</v>
      </c>
      <c r="R48" s="103">
        <v>37315.72</v>
      </c>
      <c r="S48" s="103">
        <v>0</v>
      </c>
      <c r="T48" s="103">
        <v>0</v>
      </c>
      <c r="U48" s="56">
        <f>SUM(R48:T48)</f>
        <v>37315.72</v>
      </c>
      <c r="V48" s="103">
        <v>37315.72</v>
      </c>
      <c r="W48" s="103">
        <v>0</v>
      </c>
      <c r="X48" s="103">
        <v>0</v>
      </c>
      <c r="Y48" s="56">
        <f>SUM(V48:X48)</f>
        <v>37315.72</v>
      </c>
      <c r="Z48" s="103">
        <v>60524.2714486</v>
      </c>
      <c r="AA48" s="104">
        <v>60524.2714486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57" t="s">
        <v>69</v>
      </c>
      <c r="B50" s="258"/>
      <c r="C50" s="15">
        <f>C11+C16+C17+C20+C21+C24+C28+C29+C30+C33+C34+C37+C38+C39+C40+C44+C45+C49</f>
        <v>161763</v>
      </c>
      <c r="D50" s="15">
        <f>D11+D16+D17+D20+D21+D24+D28+D29+D30+D33+D34+D37+D38+D39+D40+D44+D45+D49</f>
        <v>993468</v>
      </c>
      <c r="E50" s="15">
        <f>E11+E16+E17+E20+E21+E24+E28+E29+E30+E33+E34+E37+E38+E39+E40+E44+E45+E49</f>
        <v>12938</v>
      </c>
      <c r="F50" s="15">
        <f>F11+F16+F17+F20+F21+F24+F28+F29+F30+F33+F34+F37+F38+F39+F40+F44+F45+F49</f>
        <v>1168169</v>
      </c>
      <c r="G50" s="15">
        <f>G11+G16+G17+G20+G21+G24+G28+G29+G30+G33+G34+G37+G38+G39+G40+G44+G45+G49</f>
        <v>211749</v>
      </c>
      <c r="H50" s="15">
        <f aca="true" t="shared" si="16" ref="H50:AL50">H11+H16+H17+H20+H21+H24+H28+H29+H30+H33+H34+H37+H38+H39+H40+H44+H45+H49</f>
        <v>967614</v>
      </c>
      <c r="I50" s="15">
        <f t="shared" si="16"/>
        <v>54069970.12380189</v>
      </c>
      <c r="J50" s="15">
        <f t="shared" si="16"/>
        <v>4202339.171733232</v>
      </c>
      <c r="K50" s="15">
        <f t="shared" si="16"/>
        <v>34487514.21061765</v>
      </c>
      <c r="L50" s="15">
        <f t="shared" si="16"/>
        <v>10076321.532499999</v>
      </c>
      <c r="M50" s="15">
        <f t="shared" si="16"/>
        <v>3238240.57</v>
      </c>
      <c r="N50" s="15">
        <f t="shared" si="16"/>
        <v>47802076.31311764</v>
      </c>
      <c r="O50" s="15">
        <f t="shared" si="16"/>
        <v>4202339.171733232</v>
      </c>
      <c r="P50" s="15">
        <f t="shared" si="16"/>
        <v>44299096.15037361</v>
      </c>
      <c r="Q50" s="15">
        <f t="shared" si="16"/>
        <v>40166091.074953675</v>
      </c>
      <c r="R50" s="15">
        <f t="shared" si="16"/>
        <v>20950897.54720588</v>
      </c>
      <c r="S50" s="15">
        <f t="shared" si="16"/>
        <v>7705393.293529412</v>
      </c>
      <c r="T50" s="15">
        <f t="shared" si="16"/>
        <v>3768592.34</v>
      </c>
      <c r="U50" s="15">
        <f>U11+U16+U17+U20+U21+U24+U28+U29+U30+U33+U34+U37+U38+U39+U40+U44+U45+U49</f>
        <v>32424883.18073529</v>
      </c>
      <c r="V50" s="15">
        <f t="shared" si="16"/>
        <v>18512217.74880588</v>
      </c>
      <c r="W50" s="15">
        <f t="shared" si="16"/>
        <v>4997341.117529414</v>
      </c>
      <c r="X50" s="15">
        <f t="shared" si="16"/>
        <v>3768592.34</v>
      </c>
      <c r="Y50" s="15">
        <f t="shared" si="16"/>
        <v>27278151.2063353</v>
      </c>
      <c r="Z50" s="15">
        <f t="shared" si="16"/>
        <v>30420952.064863674</v>
      </c>
      <c r="AA50" s="15">
        <f t="shared" si="16"/>
        <v>26446241.31711872</v>
      </c>
      <c r="AC50" s="40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</sheetData>
  <sheetProtection/>
  <autoFilter ref="A10:AL50"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N12:N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Khasia</cp:lastModifiedBy>
  <cp:lastPrinted>2017-10-18T12:38:28Z</cp:lastPrinted>
  <dcterms:created xsi:type="dcterms:W3CDTF">1996-10-14T23:33:28Z</dcterms:created>
  <dcterms:modified xsi:type="dcterms:W3CDTF">2020-03-10T09:28:55Z</dcterms:modified>
  <cp:category/>
  <cp:version/>
  <cp:contentType/>
  <cp:contentStatus/>
</cp:coreProperties>
</file>